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45" windowWidth="16140" windowHeight="11895"/>
  </bookViews>
  <sheets>
    <sheet name="Payment Example" sheetId="1" r:id="rId1"/>
    <sheet name="Inflation Application" sheetId="2" r:id="rId2"/>
  </sheets>
  <calcPr calcId="125725"/>
</workbook>
</file>

<file path=xl/calcChain.xml><?xml version="1.0" encoding="utf-8"?>
<calcChain xmlns="http://schemas.openxmlformats.org/spreadsheetml/2006/main">
  <c r="K6" i="1"/>
  <c r="K5"/>
  <c r="K4"/>
  <c r="K3"/>
  <c r="K26"/>
  <c r="K25"/>
  <c r="K24"/>
  <c r="K23"/>
  <c r="K22"/>
  <c r="K21"/>
  <c r="K20"/>
  <c r="K19"/>
  <c r="K18"/>
  <c r="K17"/>
  <c r="K15"/>
  <c r="K14"/>
  <c r="K13"/>
  <c r="K12"/>
  <c r="K10"/>
  <c r="K9"/>
  <c r="K8"/>
  <c r="K7"/>
  <c r="K11"/>
  <c r="I13"/>
  <c r="J46"/>
  <c r="J45"/>
  <c r="J44"/>
  <c r="J43"/>
  <c r="J42"/>
  <c r="J41"/>
  <c r="J40"/>
  <c r="J39"/>
  <c r="J38"/>
  <c r="J37"/>
  <c r="J36"/>
  <c r="J35"/>
  <c r="J34"/>
  <c r="J33"/>
  <c r="J32"/>
  <c r="J31"/>
  <c r="J30"/>
  <c r="J29"/>
  <c r="J28"/>
  <c r="J27"/>
  <c r="J26"/>
  <c r="E26" s="1"/>
  <c r="J25"/>
  <c r="E25" s="1"/>
  <c r="J24"/>
  <c r="E24" s="1"/>
  <c r="J23"/>
  <c r="E23" s="1"/>
  <c r="J22"/>
  <c r="E22" s="1"/>
  <c r="J21"/>
  <c r="E21" s="1"/>
  <c r="J20"/>
  <c r="E20" s="1"/>
  <c r="J19"/>
  <c r="E19" s="1"/>
  <c r="J18"/>
  <c r="E18" s="1"/>
  <c r="J17"/>
  <c r="E17" s="1"/>
  <c r="J16"/>
  <c r="J15"/>
  <c r="J14"/>
  <c r="E14" s="1"/>
  <c r="J13"/>
  <c r="J12"/>
  <c r="E12" s="1"/>
  <c r="J11"/>
  <c r="J10"/>
  <c r="E10" s="1"/>
  <c r="J9"/>
  <c r="E9" s="1"/>
  <c r="J8"/>
  <c r="E8" s="1"/>
  <c r="J7"/>
  <c r="E7" s="1"/>
  <c r="J6"/>
  <c r="E6" s="1"/>
  <c r="J5"/>
  <c r="J4"/>
  <c r="E4" s="1"/>
  <c r="J3"/>
  <c r="E3" s="1"/>
  <c r="D48"/>
  <c r="G4"/>
  <c r="G5"/>
  <c r="G6"/>
  <c r="G7"/>
  <c r="G8"/>
  <c r="G9"/>
  <c r="G10"/>
  <c r="G11"/>
  <c r="G12"/>
  <c r="G13"/>
  <c r="G14"/>
  <c r="G15"/>
  <c r="G16"/>
  <c r="G17"/>
  <c r="G18"/>
  <c r="G19"/>
  <c r="G20"/>
  <c r="G21"/>
  <c r="G22"/>
  <c r="G23"/>
  <c r="G24"/>
  <c r="G25"/>
  <c r="G26"/>
  <c r="G3"/>
  <c r="H3" s="1"/>
  <c r="H4" s="1"/>
  <c r="H5" s="1"/>
  <c r="H6" s="1"/>
  <c r="H7" s="1"/>
  <c r="H8" s="1"/>
  <c r="H9" s="1"/>
  <c r="H10" s="1"/>
  <c r="H11" s="1"/>
  <c r="H12" s="1"/>
  <c r="H13" s="1"/>
  <c r="H14" s="1"/>
  <c r="H15" s="1"/>
  <c r="F28"/>
  <c r="G28" s="1"/>
  <c r="F29"/>
  <c r="G29" s="1"/>
  <c r="F30"/>
  <c r="G30" s="1"/>
  <c r="F31"/>
  <c r="G31" s="1"/>
  <c r="F32"/>
  <c r="G32" s="1"/>
  <c r="F33"/>
  <c r="K33" s="1"/>
  <c r="F34"/>
  <c r="G34" s="1"/>
  <c r="F35"/>
  <c r="G35" s="1"/>
  <c r="F36"/>
  <c r="G36" s="1"/>
  <c r="F37"/>
  <c r="G37" s="1"/>
  <c r="F38"/>
  <c r="F41" s="1"/>
  <c r="K41" s="1"/>
  <c r="F27"/>
  <c r="K27" s="1"/>
  <c r="E11" l="1"/>
  <c r="E13"/>
  <c r="E15"/>
  <c r="E31"/>
  <c r="E41"/>
  <c r="K29"/>
  <c r="K32"/>
  <c r="K34"/>
  <c r="K36"/>
  <c r="K38"/>
  <c r="E36"/>
  <c r="E38"/>
  <c r="K28"/>
  <c r="K31"/>
  <c r="K35"/>
  <c r="K37"/>
  <c r="E37" s="1"/>
  <c r="E5"/>
  <c r="J47"/>
  <c r="J48" s="1"/>
  <c r="E27"/>
  <c r="I35"/>
  <c r="I28"/>
  <c r="I34"/>
  <c r="E34" s="1"/>
  <c r="I33"/>
  <c r="E33" s="1"/>
  <c r="E35"/>
  <c r="K16"/>
  <c r="E16" s="1"/>
  <c r="G27"/>
  <c r="G33"/>
  <c r="F39"/>
  <c r="K39" s="1"/>
  <c r="E39" s="1"/>
  <c r="F46"/>
  <c r="K46" s="1"/>
  <c r="E46" s="1"/>
  <c r="F44"/>
  <c r="K44" s="1"/>
  <c r="E44" s="1"/>
  <c r="F42"/>
  <c r="K42" s="1"/>
  <c r="E42" s="1"/>
  <c r="F40"/>
  <c r="K40" s="1"/>
  <c r="E40" s="1"/>
  <c r="G38"/>
  <c r="F47"/>
  <c r="F45"/>
  <c r="K45" s="1"/>
  <c r="E45" s="1"/>
  <c r="F43"/>
  <c r="K43" s="1"/>
  <c r="E43" s="1"/>
  <c r="H16"/>
  <c r="H17" s="1"/>
  <c r="H18" s="1"/>
  <c r="H19" s="1"/>
  <c r="H20" s="1"/>
  <c r="H21" s="1"/>
  <c r="H22" s="1"/>
  <c r="H23" s="1"/>
  <c r="H24" s="1"/>
  <c r="H25" s="1"/>
  <c r="H26" s="1"/>
  <c r="G42"/>
  <c r="G41"/>
  <c r="H27" l="1"/>
  <c r="H28" s="1"/>
  <c r="H29" s="1"/>
  <c r="H30" s="1"/>
  <c r="H31" s="1"/>
  <c r="H32" s="1"/>
  <c r="H33" s="1"/>
  <c r="H34" s="1"/>
  <c r="H35" s="1"/>
  <c r="H36" s="1"/>
  <c r="H37" s="1"/>
  <c r="H38" s="1"/>
  <c r="G40"/>
  <c r="G39"/>
  <c r="E28"/>
  <c r="K47"/>
  <c r="H39"/>
  <c r="H40" s="1"/>
  <c r="H41" s="1"/>
  <c r="H42" s="1"/>
  <c r="K30"/>
  <c r="E30" s="1"/>
  <c r="E32"/>
  <c r="E29"/>
  <c r="G43"/>
  <c r="K48" l="1"/>
  <c r="G44"/>
  <c r="H43"/>
  <c r="G45" l="1"/>
  <c r="H44"/>
  <c r="G47" l="1"/>
  <c r="G46"/>
  <c r="H45"/>
  <c r="G48" l="1"/>
  <c r="H46"/>
  <c r="H47" s="1"/>
  <c r="I47" s="1"/>
  <c r="I48" l="1"/>
  <c r="E47"/>
  <c r="E48" s="1"/>
</calcChain>
</file>

<file path=xl/sharedStrings.xml><?xml version="1.0" encoding="utf-8"?>
<sst xmlns="http://schemas.openxmlformats.org/spreadsheetml/2006/main" count="80" uniqueCount="62">
  <si>
    <t>Contract Month</t>
  </si>
  <si>
    <t>Amount Paid (Then Year Dollars)</t>
  </si>
  <si>
    <t>Invoiced Labor (Base Year Dollars)</t>
  </si>
  <si>
    <t>Notes</t>
  </si>
  <si>
    <t>Inflation Factor</t>
  </si>
  <si>
    <t>Increment Planned Release</t>
  </si>
  <si>
    <t>Increment Actually Released</t>
  </si>
  <si>
    <t>Assume that the average of ECI and CPI-U over the first 12 months is 2.6%</t>
  </si>
  <si>
    <t>Assume that the average of ECI and CPI-U over the third 12 months is 2.25%</t>
  </si>
  <si>
    <t>Target Labor price adjusted to $10,500 (base year dollars) during this month.</t>
  </si>
  <si>
    <t>Total</t>
  </si>
  <si>
    <t>Cumulative Invoiced Labor Towards Target Labor Price (Base Year Dollars)</t>
  </si>
  <si>
    <t>Deliverable Withhold Paid (Withheld)
(Then Year Dollars)</t>
  </si>
  <si>
    <t>Assume that all deliverables this month are on time, and all previous deliverables have been accepted. Withholds for previous late deliverables are paid. Note that repayments for withholds due to later deliverables are paid at the amounts withheld, and not adjusted for any additional inflation at the time of payment.</t>
  </si>
  <si>
    <t>System Certification Withhold Paid (Withheld)
(Then Year Dollars)</t>
  </si>
  <si>
    <t>Price/Schedule Incentive Paid (Retained)
(Then Year Dollars)</t>
  </si>
  <si>
    <t>Newly Invoiced Labor (Then Year Dollars)</t>
  </si>
  <si>
    <t>Inflation Applied?</t>
  </si>
  <si>
    <t>Inflation Factor Used</t>
  </si>
  <si>
    <t>Monthly invoices</t>
  </si>
  <si>
    <t>Late Deliverable withholds</t>
  </si>
  <si>
    <t>Type of Payment, Retention, Withhold, Calculation</t>
  </si>
  <si>
    <t>Calculation of eligibility for price incentives</t>
  </si>
  <si>
    <t>Positive price incentives</t>
  </si>
  <si>
    <t>Negative price incentives</t>
  </si>
  <si>
    <t>Yes</t>
  </si>
  <si>
    <t>Late Actual Increment Operational Start Date retention</t>
  </si>
  <si>
    <t>Early Actual Fully Operational Start Date incentive</t>
  </si>
  <si>
    <t>Late Actual Fully Operational Start Date retention</t>
  </si>
  <si>
    <t>No</t>
  </si>
  <si>
    <t>Inflation factor during month being invoiced</t>
  </si>
  <si>
    <t>Inflation factor at Actual Fully Operational Start Date</t>
  </si>
  <si>
    <t>None; however, all values used for comparison should be adjusted to Base Year</t>
  </si>
  <si>
    <t>Inflation factor for each month including labor charges exceeding the Target Labor Price. Actual determination of the final not-to-exceed price is determined in the month on which the labor prices exceed the not-to-exceed price.</t>
  </si>
  <si>
    <t>Recoupment payments of previous withholds</t>
  </si>
  <si>
    <t>Recoupments are paid at the amounts previously withheld.</t>
  </si>
  <si>
    <t>System Certification withhold</t>
  </si>
  <si>
    <t>None. This is based off of Base Year dollars</t>
  </si>
  <si>
    <t>Calculation of Not-to-Exceed Labor Price (in Base Year dollars)</t>
  </si>
  <si>
    <t>Calculation of Not-to-Exceed Labor Price (in Then Year dollars)</t>
  </si>
  <si>
    <t>Software licenses</t>
  </si>
  <si>
    <t>None. Software licenses are proposed as not-to-exceed values based on the Offeror's expected cost at the time the software licenses are procured, and are paid at the actual cost (not to exceed the proposed NTE price)</t>
  </si>
  <si>
    <t>Operations Phase prices</t>
  </si>
  <si>
    <t>Yes (as specifically identified in the RFP)</t>
  </si>
  <si>
    <t>Inflation application outside of incentives</t>
  </si>
  <si>
    <t>Inflation factor during month accrued (not the month paid)</t>
  </si>
  <si>
    <r>
      <t xml:space="preserve">Assume two deliverables are late during this month. The first is accepted 15 days late (10 days in this month and five in the next month), and the second is accepted 18 days late (five days in this month and 13 days in the next month). The negative schedule incentive </t>
    </r>
    <r>
      <rPr>
        <sz val="11"/>
        <color rgb="FF0000CC"/>
        <rFont val="Calibri"/>
        <family val="2"/>
        <scheme val="minor"/>
      </rPr>
      <t>(withheld)</t>
    </r>
    <r>
      <rPr>
        <sz val="11"/>
        <color theme="1"/>
        <rFont val="Calibri"/>
        <family val="2"/>
        <scheme val="minor"/>
      </rPr>
      <t xml:space="preserve"> is calculated at 10 days (the latest any deliverable was late during the month) times 1/120th percent of the Target Labor Price per day.</t>
    </r>
  </si>
  <si>
    <r>
      <t xml:space="preserve">Assume that one additional deliverable is late this month by 12 days (all in this month). The latest deliverable during this month is 18 days late (from the previous month). The negative schedule incentive </t>
    </r>
    <r>
      <rPr>
        <sz val="11"/>
        <color rgb="FF0000CC"/>
        <rFont val="Calibri"/>
        <family val="2"/>
        <scheme val="minor"/>
      </rPr>
      <t>(withheld)</t>
    </r>
    <r>
      <rPr>
        <sz val="11"/>
        <color theme="1"/>
        <rFont val="Calibri"/>
        <family val="2"/>
        <scheme val="minor"/>
      </rPr>
      <t xml:space="preserve"> is calculated as 18 days times 1/120th percent of the Target Labor Price.</t>
    </r>
  </si>
  <si>
    <r>
      <t xml:space="preserve">Assume two deliverables are late this month. One is 20 days late (all in this month), and the other is 25 days late (5 days in this month, and 20 in the next month). The negative schedule incentive </t>
    </r>
    <r>
      <rPr>
        <sz val="11"/>
        <color rgb="FF0000CC"/>
        <rFont val="Calibri"/>
        <family val="2"/>
        <scheme val="minor"/>
      </rPr>
      <t>(withheld)</t>
    </r>
    <r>
      <rPr>
        <sz val="11"/>
        <color theme="1"/>
        <rFont val="Calibri"/>
        <family val="2"/>
        <scheme val="minor"/>
      </rPr>
      <t xml:space="preserve"> is calculated as 20 days times 1/120th percent of the Target Labor Price.</t>
    </r>
  </si>
  <si>
    <r>
      <t xml:space="preserve">Assume that the average of ECI and CPI-U over the second 12 months is 3.15%.
Assume that one additional deliverable is late this month by 30 days (15 in this month, 15 in the next month). The latest deliverable is 25 days late (from the previous month). The negative schedule incentive </t>
    </r>
    <r>
      <rPr>
        <sz val="11"/>
        <color rgb="FF0000CC"/>
        <rFont val="Calibri"/>
        <family val="2"/>
        <scheme val="minor"/>
      </rPr>
      <t>(withheld)</t>
    </r>
    <r>
      <rPr>
        <sz val="11"/>
        <color theme="1"/>
        <rFont val="Calibri"/>
        <family val="2"/>
        <scheme val="minor"/>
      </rPr>
      <t xml:space="preserve"> is calculated as 25 days times 1/120th percent of the Target Labor Price.</t>
    </r>
  </si>
  <si>
    <t>This spreadsheet is notional. It is not guaranteed to be accurate, nor is it guaranteed to match the final RFP. Offerors must refer to the final RFP and read it thoroughly in regards to incentives, invoicing, and payment.</t>
  </si>
  <si>
    <t>Assumptions:
1. Target Labor Price = $10,000 (revised in month 5 to 10,500 due to specification change without a schedule change) in Base Year dollars
2. 1/30th% Target Labor Price = $3.33 (revised to $3.50 in month 5) in Base Year dollars
3. 1/100th% Target Labor Price = $1.00 (revised to $1.05 in month 5) in Base Year dollars
4. 1/120th% Target Labor Price = $0.833 (revised to $0.875 in month 5) in Base Year dollars
5. Targeted Fully Operational Start Date = first day of 31st Contract month</t>
  </si>
  <si>
    <r>
      <t xml:space="preserve">Assume that Increment 3 becomes operational 35 days late. The negative schedule incentive </t>
    </r>
    <r>
      <rPr>
        <sz val="11"/>
        <color rgb="FFFF0000"/>
        <rFont val="Calibri"/>
        <family val="2"/>
        <scheme val="minor"/>
      </rPr>
      <t>(retained)</t>
    </r>
    <r>
      <rPr>
        <sz val="11"/>
        <color theme="1"/>
        <rFont val="Calibri"/>
        <family val="2"/>
        <scheme val="minor"/>
      </rPr>
      <t xml:space="preserve"> applied to this date is 1/100th percent per day.
Assume that one additional deliverable is late this month by 31 days (15 days in this month, 16 in the next month). The latest deliverable is 30 days late (from the previous month). The negative schedule incentive </t>
    </r>
    <r>
      <rPr>
        <sz val="11"/>
        <color rgb="FF0000CC"/>
        <rFont val="Calibri"/>
        <family val="2"/>
        <scheme val="minor"/>
      </rPr>
      <t>(withheld)</t>
    </r>
    <r>
      <rPr>
        <sz val="11"/>
        <color theme="1"/>
        <rFont val="Calibri"/>
        <family val="2"/>
        <scheme val="minor"/>
      </rPr>
      <t xml:space="preserve"> is calculated as 30 days times 1/120th percent of the Target Labor Price.</t>
    </r>
  </si>
  <si>
    <r>
      <t xml:space="preserve">Assume that one additional deliverable is late this month by 5 days (all in this month). The latest deliverable this month is 31 days late (from the previous month). The negative schedule incentive </t>
    </r>
    <r>
      <rPr>
        <sz val="11"/>
        <color rgb="FF0000CC"/>
        <rFont val="Calibri"/>
        <family val="2"/>
        <scheme val="minor"/>
      </rPr>
      <t>(withheld)</t>
    </r>
    <r>
      <rPr>
        <sz val="11"/>
        <color theme="1"/>
        <rFont val="Calibri"/>
        <family val="2"/>
        <scheme val="minor"/>
      </rPr>
      <t xml:space="preserve"> is calculated as 31 days times 1/120th percent of the Target Labor Price.</t>
    </r>
  </si>
  <si>
    <r>
      <t xml:space="preserve">Assume that Increment 4 is planned to become operational on the first day of this month. This increment (the final increment) goes live 71 days late (30 in this month, 30 in the next month, and 11 in the following month). The negative schedule </t>
    </r>
    <r>
      <rPr>
        <sz val="11"/>
        <color rgb="FFFF0000"/>
        <rFont val="Calibri"/>
        <family val="2"/>
        <scheme val="minor"/>
      </rPr>
      <t>(retained)</t>
    </r>
    <r>
      <rPr>
        <sz val="11"/>
        <color theme="1"/>
        <rFont val="Calibri"/>
        <family val="2"/>
        <scheme val="minor"/>
      </rPr>
      <t xml:space="preserve"> incentive for this month is 30 days at 1/30th of the Target Labor Price.
Assume that three deliverables are late this month. The first is late by 20 days (15 in this month, 5 in the next month). The second is late by 30 days (10 in this month, 20 in the next month). The third is late by 45 days (5 in this month, 30 in the next month, 10 in the following month). The latest deliverable for this month is 20 days (from the previous month). The negative schedule incentive </t>
    </r>
    <r>
      <rPr>
        <sz val="11"/>
        <color rgb="FF0000CC"/>
        <rFont val="Calibri"/>
        <family val="2"/>
        <scheme val="minor"/>
      </rPr>
      <t>(withheld)</t>
    </r>
    <r>
      <rPr>
        <sz val="11"/>
        <color theme="1"/>
        <rFont val="Calibri"/>
        <family val="2"/>
        <scheme val="minor"/>
      </rPr>
      <t xml:space="preserve"> is calculated as 20 days times 1/120th percent of the Target Labor Price.</t>
    </r>
  </si>
  <si>
    <r>
      <t xml:space="preserve">Increment 4 is still not completed during this month. The negative schedule incentive </t>
    </r>
    <r>
      <rPr>
        <sz val="11"/>
        <color rgb="FFFF0000"/>
        <rFont val="Calibri"/>
        <family val="2"/>
        <scheme val="minor"/>
      </rPr>
      <t>(retained)</t>
    </r>
    <r>
      <rPr>
        <sz val="11"/>
        <color theme="1"/>
        <rFont val="Calibri"/>
        <family val="2"/>
        <scheme val="minor"/>
      </rPr>
      <t xml:space="preserve"> is calculated as 30 days times 1/30th percent of the Target Labor Price.
The latest deliverable this month is 35 days late (from the previous month). The negative schedule incentive </t>
    </r>
    <r>
      <rPr>
        <sz val="11"/>
        <color rgb="FF0000CC"/>
        <rFont val="Calibri"/>
        <family val="2"/>
        <scheme val="minor"/>
      </rPr>
      <t>(withheld)</t>
    </r>
    <r>
      <rPr>
        <sz val="11"/>
        <color theme="1"/>
        <rFont val="Calibri"/>
        <family val="2"/>
        <scheme val="minor"/>
      </rPr>
      <t xml:space="preserve"> is calculated as 35 days times 1/120th percent of the Target Labor Price.</t>
    </r>
  </si>
  <si>
    <r>
      <t xml:space="preserve">Increment 4 becomes operational, with the final 11 days of being late occurring in this month. The negative schedule incentive </t>
    </r>
    <r>
      <rPr>
        <sz val="11"/>
        <color rgb="FFFF0000"/>
        <rFont val="Calibri"/>
        <family val="2"/>
        <scheme val="minor"/>
      </rPr>
      <t>(retained)</t>
    </r>
    <r>
      <rPr>
        <sz val="11"/>
        <color theme="1"/>
        <rFont val="Calibri"/>
        <family val="2"/>
        <scheme val="minor"/>
      </rPr>
      <t xml:space="preserve"> is calculated as 11 days times 1/30th percent of the Target Labor Price.
The latest deliverable this month is 45 days late (from two months prior). The negative schedule incentive </t>
    </r>
    <r>
      <rPr>
        <sz val="11"/>
        <color rgb="FF0000CC"/>
        <rFont val="Calibri"/>
        <family val="2"/>
        <scheme val="minor"/>
      </rPr>
      <t>(withheld)</t>
    </r>
    <r>
      <rPr>
        <sz val="11"/>
        <color theme="1"/>
        <rFont val="Calibri"/>
        <family val="2"/>
        <scheme val="minor"/>
      </rPr>
      <t xml:space="preserve"> is calculated as 45 days times 1/120th percent of the Target Labor Price.</t>
    </r>
  </si>
  <si>
    <t>Most Late Deliverable for the Month (Days)</t>
  </si>
  <si>
    <r>
      <t xml:space="preserve">Assume that Increment 1 becomes operational 21 days late. The negative schedule incentive applied to this date is 1/100th percent of the Target Labor Price per day </t>
    </r>
    <r>
      <rPr>
        <sz val="11"/>
        <color rgb="FFFF0000"/>
        <rFont val="Calibri"/>
        <family val="2"/>
        <scheme val="minor"/>
      </rPr>
      <t>retained.</t>
    </r>
    <r>
      <rPr>
        <sz val="11"/>
        <color theme="1"/>
        <rFont val="Calibri"/>
        <family val="2"/>
        <scheme val="minor"/>
      </rPr>
      <t xml:space="preserve">
Assume that two additional deliverables are late this month, both by 16 days (all in this month). The negative schedule incentive </t>
    </r>
    <r>
      <rPr>
        <sz val="11"/>
        <color rgb="FF0000CC"/>
        <rFont val="Calibri"/>
        <family val="2"/>
        <scheme val="minor"/>
      </rPr>
      <t>(withheld)</t>
    </r>
    <r>
      <rPr>
        <sz val="11"/>
        <color theme="1"/>
        <rFont val="Calibri"/>
        <family val="2"/>
        <scheme val="minor"/>
      </rPr>
      <t xml:space="preserve"> is calculated as 16 days times 1/100th percent of the Target Labor Price.</t>
    </r>
  </si>
  <si>
    <t>Assume that one deliverable is late this month by 20 days (15 in this month, 5 in the next month). The latest deliverable is 15 days late. The negative schedule incentive (withheld) is calculated as 15 days times 1/120th percent of the Target Labor Price.</t>
  </si>
  <si>
    <t>Assume final System Certification happens successfully in the 12th month after the Actual Fully Operational Start Date and all pertinent defects are repaired concurrently. Positive price incentive paid after completion of Replacement Phase and is adjusted from Base Year dollars to Then Year dollars based on the inflation at the Fully Operational Start Date (33rd month).
As no further deliverables were on time, the remaining deliverable withhold is paid at this time. As inflation was applied to the withholds at the time of their application, no further inflation factor is applied here.
A positive price incentive is paid because the Actual Labor Price was less than the Target Labor Price. The payment is adjusted by the inflation factor applicable at the Actual Fully Operational Start Date.</t>
  </si>
  <si>
    <t>Increment 2 became operational on the planned date. No incentives apply.</t>
  </si>
</sst>
</file>

<file path=xl/styles.xml><?xml version="1.0" encoding="utf-8"?>
<styleSheet xmlns="http://schemas.openxmlformats.org/spreadsheetml/2006/main">
  <numFmts count="2">
    <numFmt numFmtId="44" formatCode="_(&quot;$&quot;* #,##0.00_);_(&quot;$&quot;* \(#,##0.00\);_(&quot;$&quot;* &quot;-&quot;??_);_(@_)"/>
    <numFmt numFmtId="164" formatCode="0.0000"/>
  </numFmts>
  <fonts count="5">
    <font>
      <sz val="11"/>
      <color theme="1"/>
      <name val="Calibri"/>
      <family val="2"/>
      <scheme val="minor"/>
    </font>
    <font>
      <b/>
      <sz val="11"/>
      <color theme="1"/>
      <name val="Calibri"/>
      <family val="2"/>
      <scheme val="minor"/>
    </font>
    <font>
      <sz val="11"/>
      <color rgb="FFFF0000"/>
      <name val="Calibri"/>
      <family val="2"/>
      <scheme val="minor"/>
    </font>
    <font>
      <sz val="11"/>
      <color rgb="FF0000CC"/>
      <name val="Calibri"/>
      <family val="2"/>
      <scheme val="minor"/>
    </font>
    <font>
      <b/>
      <sz val="14"/>
      <color theme="1"/>
      <name val="Calibri"/>
      <family val="2"/>
      <scheme val="minor"/>
    </font>
  </fonts>
  <fills count="11">
    <fill>
      <patternFill patternType="none"/>
    </fill>
    <fill>
      <patternFill patternType="gray125"/>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CC"/>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1">
    <xf numFmtId="0" fontId="0" fillId="0" borderId="0" xfId="0"/>
    <xf numFmtId="0" fontId="0" fillId="0" borderId="0" xfId="0" applyAlignment="1">
      <alignment wrapText="1"/>
    </xf>
    <xf numFmtId="0" fontId="1" fillId="0" borderId="0" xfId="0" applyFont="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5" xfId="0"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64" fontId="0" fillId="0" borderId="1" xfId="0" applyNumberForma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0" fillId="0" borderId="6" xfId="0" applyBorder="1" applyAlignment="1">
      <alignment wrapText="1"/>
    </xf>
    <xf numFmtId="44" fontId="1" fillId="3" borderId="3" xfId="0" applyNumberFormat="1" applyFont="1" applyFill="1" applyBorder="1" applyAlignment="1">
      <alignment horizontal="center" vertical="center" wrapText="1"/>
    </xf>
    <xf numFmtId="44" fontId="0" fillId="0" borderId="1" xfId="0" applyNumberFormat="1" applyBorder="1"/>
    <xf numFmtId="44" fontId="0" fillId="0" borderId="0" xfId="0" applyNumberFormat="1"/>
    <xf numFmtId="44" fontId="0" fillId="2" borderId="1" xfId="0" applyNumberFormat="1" applyFill="1" applyBorder="1"/>
    <xf numFmtId="0" fontId="0" fillId="4" borderId="5" xfId="0" applyFill="1" applyBorder="1" applyAlignment="1">
      <alignment horizontal="center" vertical="center"/>
    </xf>
    <xf numFmtId="44" fontId="0" fillId="4" borderId="1" xfId="0" applyNumberFormat="1" applyFill="1" applyBorder="1"/>
    <xf numFmtId="164" fontId="0" fillId="4" borderId="1" xfId="0" applyNumberFormat="1" applyFill="1" applyBorder="1" applyAlignment="1">
      <alignment horizontal="center"/>
    </xf>
    <xf numFmtId="0" fontId="0" fillId="4" borderId="6" xfId="0" applyFill="1" applyBorder="1" applyAlignment="1">
      <alignment wrapText="1"/>
    </xf>
    <xf numFmtId="44" fontId="0" fillId="0" borderId="7" xfId="0" applyNumberFormat="1" applyBorder="1"/>
    <xf numFmtId="0" fontId="0" fillId="0" borderId="8" xfId="0" applyBorder="1" applyAlignment="1">
      <alignment horizontal="center" vertical="center"/>
    </xf>
    <xf numFmtId="0" fontId="1" fillId="0" borderId="7" xfId="0" applyFont="1" applyBorder="1" applyAlignment="1">
      <alignment horizontal="center" vertical="center"/>
    </xf>
    <xf numFmtId="164" fontId="0" fillId="0" borderId="7" xfId="0" applyNumberFormat="1" applyBorder="1" applyAlignment="1">
      <alignment horizontal="center"/>
    </xf>
    <xf numFmtId="0" fontId="0" fillId="0" borderId="9" xfId="0" applyBorder="1" applyAlignment="1">
      <alignment wrapText="1"/>
    </xf>
    <xf numFmtId="0" fontId="1" fillId="0" borderId="10" xfId="0" applyFont="1" applyBorder="1" applyAlignment="1">
      <alignment horizontal="center" vertical="center"/>
    </xf>
    <xf numFmtId="44" fontId="1" fillId="0" borderId="11" xfId="0" applyNumberFormat="1" applyFont="1" applyBorder="1"/>
    <xf numFmtId="0" fontId="1" fillId="0" borderId="0" xfId="0" applyFont="1"/>
    <xf numFmtId="44" fontId="0" fillId="0" borderId="14" xfId="0" applyNumberFormat="1" applyBorder="1"/>
    <xf numFmtId="44" fontId="0" fillId="4" borderId="14" xfId="0" applyNumberFormat="1" applyFill="1" applyBorder="1"/>
    <xf numFmtId="44" fontId="1" fillId="0" borderId="16" xfId="0" applyNumberFormat="1" applyFont="1" applyBorder="1"/>
    <xf numFmtId="44" fontId="0" fillId="0" borderId="14" xfId="0" applyNumberFormat="1" applyFill="1" applyBorder="1"/>
    <xf numFmtId="44" fontId="0" fillId="2" borderId="14" xfId="0" applyNumberFormat="1" applyFill="1" applyBorder="1"/>
    <xf numFmtId="44" fontId="0" fillId="6" borderId="14" xfId="0" applyNumberFormat="1" applyFill="1" applyBorder="1"/>
    <xf numFmtId="44" fontId="0" fillId="6" borderId="7" xfId="0" applyNumberFormat="1" applyFill="1" applyBorder="1"/>
    <xf numFmtId="44" fontId="0" fillId="6" borderId="15" xfId="0" applyNumberFormat="1" applyFill="1" applyBorder="1"/>
    <xf numFmtId="44" fontId="0" fillId="0" borderId="1" xfId="0" applyNumberFormat="1" applyFill="1" applyBorder="1"/>
    <xf numFmtId="44" fontId="0" fillId="0" borderId="7" xfId="0" applyNumberFormat="1" applyFill="1" applyBorder="1"/>
    <xf numFmtId="44" fontId="1" fillId="7" borderId="11" xfId="0" applyNumberFormat="1" applyFont="1" applyFill="1" applyBorder="1"/>
    <xf numFmtId="0" fontId="1" fillId="7" borderId="11" xfId="0" applyFont="1" applyFill="1" applyBorder="1" applyAlignment="1">
      <alignment horizontal="center"/>
    </xf>
    <xf numFmtId="0" fontId="1" fillId="7" borderId="11" xfId="0" applyFont="1" applyFill="1" applyBorder="1" applyAlignment="1">
      <alignment horizontal="center" vertical="center"/>
    </xf>
    <xf numFmtId="0" fontId="1" fillId="7" borderId="12" xfId="0" applyFont="1" applyFill="1" applyBorder="1" applyAlignment="1">
      <alignment wrapText="1"/>
    </xf>
    <xf numFmtId="44" fontId="1" fillId="8" borderId="3" xfId="0" applyNumberFormat="1" applyFont="1" applyFill="1" applyBorder="1" applyAlignment="1">
      <alignment horizontal="center" vertical="center" wrapText="1"/>
    </xf>
    <xf numFmtId="44" fontId="1" fillId="8" borderId="13" xfId="0" applyNumberFormat="1" applyFon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 xfId="0"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horizontal="center" vertical="center" wrapText="1"/>
    </xf>
    <xf numFmtId="0" fontId="0" fillId="0" borderId="9" xfId="0" applyBorder="1" applyAlignment="1">
      <alignment vertical="center" wrapText="1"/>
    </xf>
    <xf numFmtId="0" fontId="0" fillId="9" borderId="8" xfId="0" applyFill="1" applyBorder="1" applyAlignment="1">
      <alignment vertical="center" wrapText="1"/>
    </xf>
    <xf numFmtId="0" fontId="0" fillId="9" borderId="7" xfId="0" applyFill="1" applyBorder="1" applyAlignment="1">
      <alignment horizontal="center" vertical="center" wrapText="1"/>
    </xf>
    <xf numFmtId="0" fontId="0" fillId="9" borderId="9" xfId="0" applyFill="1" applyBorder="1" applyAlignment="1">
      <alignment vertical="center" wrapText="1"/>
    </xf>
    <xf numFmtId="0" fontId="0" fillId="9" borderId="20" xfId="0" applyFill="1" applyBorder="1" applyAlignment="1">
      <alignment vertical="center" wrapText="1"/>
    </xf>
    <xf numFmtId="0" fontId="0" fillId="9" borderId="21" xfId="0" applyFill="1" applyBorder="1" applyAlignment="1">
      <alignment horizontal="center" vertical="center" wrapText="1"/>
    </xf>
    <xf numFmtId="0" fontId="0" fillId="9" borderId="22" xfId="0" applyFill="1" applyBorder="1" applyAlignment="1">
      <alignment vertical="center" wrapText="1"/>
    </xf>
    <xf numFmtId="1" fontId="0" fillId="0" borderId="0" xfId="0" applyNumberFormat="1"/>
    <xf numFmtId="1" fontId="1" fillId="3" borderId="13" xfId="0" applyNumberFormat="1" applyFont="1" applyFill="1" applyBorder="1" applyAlignment="1">
      <alignment horizontal="center" vertical="center" wrapText="1"/>
    </xf>
    <xf numFmtId="1" fontId="0" fillId="0" borderId="14" xfId="0" applyNumberFormat="1" applyBorder="1"/>
    <xf numFmtId="1" fontId="0" fillId="4" borderId="14" xfId="0" applyNumberFormat="1" applyFill="1" applyBorder="1"/>
    <xf numFmtId="1" fontId="0" fillId="2" borderId="14" xfId="0" applyNumberFormat="1" applyFill="1" applyBorder="1"/>
    <xf numFmtId="1" fontId="0" fillId="0" borderId="15" xfId="0" applyNumberFormat="1" applyFill="1" applyBorder="1"/>
    <xf numFmtId="1" fontId="0" fillId="0" borderId="14" xfId="0" applyNumberFormat="1" applyFill="1" applyBorder="1"/>
    <xf numFmtId="1" fontId="1" fillId="3" borderId="16" xfId="0" applyNumberFormat="1" applyFont="1" applyFill="1" applyBorder="1"/>
    <xf numFmtId="0" fontId="0" fillId="0" borderId="0" xfId="0" applyAlignment="1">
      <alignment horizontal="left" vertical="center" wrapText="1"/>
    </xf>
    <xf numFmtId="0" fontId="0" fillId="0" borderId="0" xfId="0" applyAlignment="1">
      <alignment horizontal="left" vertical="center"/>
    </xf>
    <xf numFmtId="44" fontId="4" fillId="10" borderId="26" xfId="0" applyNumberFormat="1" applyFont="1" applyFill="1" applyBorder="1" applyAlignment="1">
      <alignment horizontal="center" vertical="center" wrapText="1"/>
    </xf>
    <xf numFmtId="44" fontId="4" fillId="10" borderId="27" xfId="0" applyNumberFormat="1" applyFont="1" applyFill="1" applyBorder="1" applyAlignment="1">
      <alignment horizontal="center" vertical="center" wrapText="1"/>
    </xf>
    <xf numFmtId="44" fontId="4" fillId="10" borderId="28" xfId="0" applyNumberFormat="1" applyFont="1" applyFill="1" applyBorder="1" applyAlignment="1">
      <alignment horizontal="center" vertical="center" wrapText="1"/>
    </xf>
    <xf numFmtId="0" fontId="0" fillId="9" borderId="23" xfId="0" applyFill="1" applyBorder="1" applyAlignment="1">
      <alignment horizontal="center" vertical="center" wrapText="1"/>
    </xf>
    <xf numFmtId="0" fontId="0" fillId="9" borderId="24" xfId="0" applyFill="1" applyBorder="1" applyAlignment="1">
      <alignment horizontal="center" vertical="center" wrapText="1"/>
    </xf>
    <xf numFmtId="0" fontId="0" fillId="9" borderId="25" xfId="0"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0000CC"/>
      <color rgb="FFFFFFCC"/>
    </mru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M50"/>
  <sheetViews>
    <sheetView tabSelected="1" topLeftCell="B1" zoomScale="71" zoomScaleNormal="71" workbookViewId="0">
      <pane ySplit="2" topLeftCell="A3" activePane="bottomLeft" state="frozen"/>
      <selection pane="bottomLeft" activeCell="F1" sqref="F1"/>
    </sheetView>
  </sheetViews>
  <sheetFormatPr defaultRowHeight="15"/>
  <cols>
    <col min="1" max="1" width="10.85546875" style="4" customWidth="1"/>
    <col min="2" max="2" width="11.42578125" style="11" customWidth="1"/>
    <col min="3" max="3" width="11.7109375" style="11" customWidth="1"/>
    <col min="4" max="4" width="18.5703125" style="17" customWidth="1"/>
    <col min="5" max="5" width="17.85546875" style="17" customWidth="1"/>
    <col min="6" max="6" width="10.42578125" style="3" customWidth="1"/>
    <col min="7" max="7" width="18.7109375" style="17" customWidth="1"/>
    <col min="8" max="8" width="19.85546875" style="17" customWidth="1"/>
    <col min="9" max="11" width="17.5703125" style="17" customWidth="1"/>
    <col min="12" max="12" width="17.5703125" style="65" customWidth="1"/>
    <col min="13" max="13" width="48.5703125" style="1" customWidth="1"/>
  </cols>
  <sheetData>
    <row r="1" spans="1:13" ht="165.75" customHeight="1" thickBot="1">
      <c r="A1" s="73" t="s">
        <v>51</v>
      </c>
      <c r="B1" s="74"/>
      <c r="C1" s="74"/>
      <c r="D1" s="74"/>
      <c r="E1" s="74"/>
      <c r="F1" s="4"/>
      <c r="G1" s="75" t="s">
        <v>50</v>
      </c>
      <c r="H1" s="76"/>
      <c r="I1" s="77"/>
    </row>
    <row r="2" spans="1:13" s="2" customFormat="1" ht="90">
      <c r="A2" s="6" t="s">
        <v>0</v>
      </c>
      <c r="B2" s="7" t="s">
        <v>5</v>
      </c>
      <c r="C2" s="7" t="s">
        <v>6</v>
      </c>
      <c r="D2" s="15" t="s">
        <v>16</v>
      </c>
      <c r="E2" s="15" t="s">
        <v>1</v>
      </c>
      <c r="F2" s="7" t="s">
        <v>4</v>
      </c>
      <c r="G2" s="15" t="s">
        <v>2</v>
      </c>
      <c r="H2" s="15" t="s">
        <v>11</v>
      </c>
      <c r="I2" s="45" t="s">
        <v>15</v>
      </c>
      <c r="J2" s="46" t="s">
        <v>14</v>
      </c>
      <c r="K2" s="46" t="s">
        <v>12</v>
      </c>
      <c r="L2" s="66" t="s">
        <v>57</v>
      </c>
      <c r="M2" s="8" t="s">
        <v>3</v>
      </c>
    </row>
    <row r="3" spans="1:13">
      <c r="A3" s="5">
        <v>1</v>
      </c>
      <c r="B3" s="10"/>
      <c r="C3" s="10"/>
      <c r="D3" s="16">
        <v>100</v>
      </c>
      <c r="E3" s="16">
        <f t="shared" ref="E3:E47" si="0">D3 + SUM(I3:K3)</f>
        <v>95</v>
      </c>
      <c r="F3" s="9">
        <v>1</v>
      </c>
      <c r="G3" s="16">
        <f>D3/F3</f>
        <v>100</v>
      </c>
      <c r="H3" s="16">
        <f>G3</f>
        <v>100</v>
      </c>
      <c r="I3" s="16"/>
      <c r="J3" s="31">
        <f>-D3*0.05</f>
        <v>-5</v>
      </c>
      <c r="K3" s="31">
        <f>F3*-L3*0.833</f>
        <v>0</v>
      </c>
      <c r="L3" s="67">
        <v>0</v>
      </c>
      <c r="M3" s="14"/>
    </row>
    <row r="4" spans="1:13">
      <c r="A4" s="5">
        <v>2</v>
      </c>
      <c r="B4" s="10"/>
      <c r="C4" s="10"/>
      <c r="D4" s="16">
        <v>125</v>
      </c>
      <c r="E4" s="16">
        <f t="shared" si="0"/>
        <v>118.75</v>
      </c>
      <c r="F4" s="9">
        <v>1</v>
      </c>
      <c r="G4" s="16">
        <f t="shared" ref="G4:G47" si="1">D4/F4</f>
        <v>125</v>
      </c>
      <c r="H4" s="16">
        <f>H3+G4</f>
        <v>225</v>
      </c>
      <c r="I4" s="16"/>
      <c r="J4" s="31">
        <f t="shared" ref="J4:J46" si="2">-D4*0.05</f>
        <v>-6.25</v>
      </c>
      <c r="K4" s="31">
        <f>F4*-L4*0.833</f>
        <v>0</v>
      </c>
      <c r="L4" s="67">
        <v>0</v>
      </c>
      <c r="M4" s="14"/>
    </row>
    <row r="5" spans="1:13">
      <c r="A5" s="5">
        <v>3</v>
      </c>
      <c r="B5" s="10"/>
      <c r="C5" s="10"/>
      <c r="D5" s="16">
        <v>150</v>
      </c>
      <c r="E5" s="16">
        <f t="shared" si="0"/>
        <v>142.5</v>
      </c>
      <c r="F5" s="9">
        <v>1</v>
      </c>
      <c r="G5" s="16">
        <f t="shared" si="1"/>
        <v>150</v>
      </c>
      <c r="H5" s="16">
        <f t="shared" ref="H5:H47" si="3">H4+G5</f>
        <v>375</v>
      </c>
      <c r="I5" s="16"/>
      <c r="J5" s="31">
        <f t="shared" si="2"/>
        <v>-7.5</v>
      </c>
      <c r="K5" s="31">
        <f>F5*-L5*0.833</f>
        <v>0</v>
      </c>
      <c r="L5" s="67">
        <v>0</v>
      </c>
      <c r="M5" s="14"/>
    </row>
    <row r="6" spans="1:13">
      <c r="A6" s="5">
        <v>4</v>
      </c>
      <c r="B6" s="10"/>
      <c r="C6" s="10"/>
      <c r="D6" s="16">
        <v>150</v>
      </c>
      <c r="E6" s="16">
        <f t="shared" si="0"/>
        <v>142.5</v>
      </c>
      <c r="F6" s="9">
        <v>1</v>
      </c>
      <c r="G6" s="16">
        <f t="shared" si="1"/>
        <v>150</v>
      </c>
      <c r="H6" s="16">
        <f t="shared" si="3"/>
        <v>525</v>
      </c>
      <c r="I6" s="16"/>
      <c r="J6" s="31">
        <f t="shared" si="2"/>
        <v>-7.5</v>
      </c>
      <c r="K6" s="31">
        <f>F6*-L6*0.833</f>
        <v>0</v>
      </c>
      <c r="L6" s="67">
        <v>0</v>
      </c>
      <c r="M6" s="14"/>
    </row>
    <row r="7" spans="1:13" ht="30">
      <c r="A7" s="19">
        <v>5</v>
      </c>
      <c r="B7" s="12"/>
      <c r="C7" s="12"/>
      <c r="D7" s="20">
        <v>150</v>
      </c>
      <c r="E7" s="20">
        <f t="shared" si="0"/>
        <v>142.5</v>
      </c>
      <c r="F7" s="21">
        <v>1</v>
      </c>
      <c r="G7" s="20">
        <f t="shared" si="1"/>
        <v>150</v>
      </c>
      <c r="H7" s="20">
        <f t="shared" si="3"/>
        <v>675</v>
      </c>
      <c r="I7" s="20"/>
      <c r="J7" s="32">
        <f t="shared" si="2"/>
        <v>-7.5</v>
      </c>
      <c r="K7" s="32">
        <f t="shared" ref="K7:K15" si="4">F7*-L7*0.875</f>
        <v>0</v>
      </c>
      <c r="L7" s="68">
        <v>0</v>
      </c>
      <c r="M7" s="22" t="s">
        <v>9</v>
      </c>
    </row>
    <row r="8" spans="1:13">
      <c r="A8" s="5">
        <v>6</v>
      </c>
      <c r="B8" s="10"/>
      <c r="C8" s="10"/>
      <c r="D8" s="16">
        <v>150</v>
      </c>
      <c r="E8" s="16">
        <f t="shared" si="0"/>
        <v>142.5</v>
      </c>
      <c r="F8" s="9">
        <v>1</v>
      </c>
      <c r="G8" s="16">
        <f t="shared" si="1"/>
        <v>150</v>
      </c>
      <c r="H8" s="16">
        <f t="shared" si="3"/>
        <v>825</v>
      </c>
      <c r="I8" s="16"/>
      <c r="J8" s="31">
        <f t="shared" si="2"/>
        <v>-7.5</v>
      </c>
      <c r="K8" s="31">
        <f t="shared" si="4"/>
        <v>0</v>
      </c>
      <c r="L8" s="67">
        <v>0</v>
      </c>
      <c r="M8" s="14"/>
    </row>
    <row r="9" spans="1:13">
      <c r="A9" s="5">
        <v>7</v>
      </c>
      <c r="B9" s="10"/>
      <c r="C9" s="10"/>
      <c r="D9" s="16">
        <v>175</v>
      </c>
      <c r="E9" s="16">
        <f t="shared" si="0"/>
        <v>166.25</v>
      </c>
      <c r="F9" s="9">
        <v>1</v>
      </c>
      <c r="G9" s="16">
        <f t="shared" si="1"/>
        <v>175</v>
      </c>
      <c r="H9" s="16">
        <f t="shared" si="3"/>
        <v>1000</v>
      </c>
      <c r="I9" s="16"/>
      <c r="J9" s="31">
        <f t="shared" si="2"/>
        <v>-8.75</v>
      </c>
      <c r="K9" s="31">
        <f t="shared" si="4"/>
        <v>0</v>
      </c>
      <c r="L9" s="67">
        <v>0</v>
      </c>
      <c r="M9" s="14"/>
    </row>
    <row r="10" spans="1:13">
      <c r="A10" s="5">
        <v>8</v>
      </c>
      <c r="B10" s="10"/>
      <c r="C10" s="10"/>
      <c r="D10" s="16">
        <v>175</v>
      </c>
      <c r="E10" s="16">
        <f t="shared" si="0"/>
        <v>166.25</v>
      </c>
      <c r="F10" s="9">
        <v>1</v>
      </c>
      <c r="G10" s="16">
        <f t="shared" si="1"/>
        <v>175</v>
      </c>
      <c r="H10" s="16">
        <f t="shared" si="3"/>
        <v>1175</v>
      </c>
      <c r="I10" s="16"/>
      <c r="J10" s="31">
        <f t="shared" si="2"/>
        <v>-8.75</v>
      </c>
      <c r="K10" s="31">
        <f t="shared" si="4"/>
        <v>0</v>
      </c>
      <c r="L10" s="67">
        <v>0</v>
      </c>
      <c r="M10" s="14"/>
    </row>
    <row r="11" spans="1:13" ht="153.75" customHeight="1">
      <c r="A11" s="5">
        <v>9</v>
      </c>
      <c r="B11" s="10"/>
      <c r="C11" s="10"/>
      <c r="D11" s="16">
        <v>175</v>
      </c>
      <c r="E11" s="39">
        <f t="shared" si="0"/>
        <v>157.5</v>
      </c>
      <c r="F11" s="9">
        <v>1</v>
      </c>
      <c r="G11" s="16">
        <f t="shared" si="1"/>
        <v>175</v>
      </c>
      <c r="H11" s="16">
        <f t="shared" si="3"/>
        <v>1350</v>
      </c>
      <c r="I11" s="16"/>
      <c r="J11" s="31">
        <f t="shared" si="2"/>
        <v>-8.75</v>
      </c>
      <c r="K11" s="35">
        <f t="shared" si="4"/>
        <v>-8.75</v>
      </c>
      <c r="L11" s="69">
        <v>10</v>
      </c>
      <c r="M11" s="14" t="s">
        <v>46</v>
      </c>
    </row>
    <row r="12" spans="1:13" ht="105" customHeight="1">
      <c r="A12" s="5">
        <v>10</v>
      </c>
      <c r="B12" s="13">
        <v>1</v>
      </c>
      <c r="C12" s="10"/>
      <c r="D12" s="16">
        <v>225</v>
      </c>
      <c r="E12" s="39">
        <f t="shared" si="0"/>
        <v>198</v>
      </c>
      <c r="F12" s="9">
        <v>1</v>
      </c>
      <c r="G12" s="16">
        <f t="shared" si="1"/>
        <v>225</v>
      </c>
      <c r="H12" s="16">
        <f t="shared" si="3"/>
        <v>1575</v>
      </c>
      <c r="I12" s="16"/>
      <c r="J12" s="31">
        <f t="shared" si="2"/>
        <v>-11.25</v>
      </c>
      <c r="K12" s="35">
        <f t="shared" si="4"/>
        <v>-15.75</v>
      </c>
      <c r="L12" s="69">
        <v>18</v>
      </c>
      <c r="M12" s="14" t="s">
        <v>47</v>
      </c>
    </row>
    <row r="13" spans="1:13" ht="171.75" customHeight="1">
      <c r="A13" s="5">
        <v>11</v>
      </c>
      <c r="B13" s="10"/>
      <c r="C13" s="13">
        <v>1</v>
      </c>
      <c r="D13" s="16">
        <v>225</v>
      </c>
      <c r="E13" s="39">
        <f t="shared" si="0"/>
        <v>177.7</v>
      </c>
      <c r="F13" s="9">
        <v>1</v>
      </c>
      <c r="G13" s="16">
        <f t="shared" si="1"/>
        <v>225</v>
      </c>
      <c r="H13" s="16">
        <f t="shared" si="3"/>
        <v>1800</v>
      </c>
      <c r="I13" s="18">
        <f>-F13*21*1.05</f>
        <v>-22.05</v>
      </c>
      <c r="J13" s="34">
        <f t="shared" si="2"/>
        <v>-11.25</v>
      </c>
      <c r="K13" s="35">
        <f t="shared" si="4"/>
        <v>-14</v>
      </c>
      <c r="L13" s="69">
        <v>16</v>
      </c>
      <c r="M13" s="14" t="s">
        <v>58</v>
      </c>
    </row>
    <row r="14" spans="1:13">
      <c r="A14" s="5">
        <v>12</v>
      </c>
      <c r="B14" s="10"/>
      <c r="C14" s="10"/>
      <c r="D14" s="16">
        <v>300</v>
      </c>
      <c r="E14" s="16">
        <f t="shared" si="0"/>
        <v>285</v>
      </c>
      <c r="F14" s="9">
        <v>1</v>
      </c>
      <c r="G14" s="16">
        <f t="shared" si="1"/>
        <v>300</v>
      </c>
      <c r="H14" s="16">
        <f t="shared" si="3"/>
        <v>2100</v>
      </c>
      <c r="I14" s="16"/>
      <c r="J14" s="31">
        <f t="shared" si="2"/>
        <v>-15</v>
      </c>
      <c r="K14" s="31">
        <f t="shared" si="4"/>
        <v>0</v>
      </c>
      <c r="L14" s="67">
        <v>0</v>
      </c>
      <c r="M14" s="14"/>
    </row>
    <row r="15" spans="1:13" ht="30">
      <c r="A15" s="5">
        <v>13</v>
      </c>
      <c r="B15" s="10"/>
      <c r="C15" s="10"/>
      <c r="D15" s="16">
        <v>300</v>
      </c>
      <c r="E15" s="16">
        <f t="shared" si="0"/>
        <v>285</v>
      </c>
      <c r="F15" s="9">
        <v>1.026</v>
      </c>
      <c r="G15" s="16">
        <f t="shared" si="1"/>
        <v>292.39766081871346</v>
      </c>
      <c r="H15" s="16">
        <f t="shared" si="3"/>
        <v>2392.3976608187136</v>
      </c>
      <c r="I15" s="16"/>
      <c r="J15" s="31">
        <f t="shared" si="2"/>
        <v>-15</v>
      </c>
      <c r="K15" s="31">
        <f t="shared" si="4"/>
        <v>0</v>
      </c>
      <c r="L15" s="67">
        <v>0</v>
      </c>
      <c r="M15" s="14" t="s">
        <v>7</v>
      </c>
    </row>
    <row r="16" spans="1:13" ht="105">
      <c r="A16" s="5">
        <v>14</v>
      </c>
      <c r="B16" s="10"/>
      <c r="C16" s="10"/>
      <c r="D16" s="16">
        <v>300</v>
      </c>
      <c r="E16" s="39">
        <f t="shared" si="0"/>
        <v>323.5</v>
      </c>
      <c r="F16" s="9">
        <v>1.026</v>
      </c>
      <c r="G16" s="16">
        <f t="shared" si="1"/>
        <v>292.39766081871346</v>
      </c>
      <c r="H16" s="16">
        <f t="shared" si="3"/>
        <v>2684.7953216374272</v>
      </c>
      <c r="I16" s="16"/>
      <c r="J16" s="31">
        <f t="shared" si="2"/>
        <v>-15</v>
      </c>
      <c r="K16" s="36">
        <f xml:space="preserve"> -(K11+K12+K13)</f>
        <v>38.5</v>
      </c>
      <c r="L16" s="71">
        <v>0</v>
      </c>
      <c r="M16" s="14" t="s">
        <v>13</v>
      </c>
    </row>
    <row r="17" spans="1:13">
      <c r="A17" s="5">
        <v>15</v>
      </c>
      <c r="B17" s="10"/>
      <c r="C17" s="10"/>
      <c r="D17" s="16">
        <v>300</v>
      </c>
      <c r="E17" s="16">
        <f t="shared" si="0"/>
        <v>285</v>
      </c>
      <c r="F17" s="9">
        <v>1.026</v>
      </c>
      <c r="G17" s="16">
        <f t="shared" si="1"/>
        <v>292.39766081871346</v>
      </c>
      <c r="H17" s="16">
        <f t="shared" si="3"/>
        <v>2977.1929824561407</v>
      </c>
      <c r="I17" s="16"/>
      <c r="J17" s="31">
        <f t="shared" si="2"/>
        <v>-15</v>
      </c>
      <c r="K17" s="31">
        <f t="shared" ref="K17:K29" si="5">F17*-L17*0.875</f>
        <v>0</v>
      </c>
      <c r="L17" s="67">
        <v>0</v>
      </c>
      <c r="M17" s="14"/>
    </row>
    <row r="18" spans="1:13">
      <c r="A18" s="5">
        <v>16</v>
      </c>
      <c r="B18" s="10"/>
      <c r="C18" s="10"/>
      <c r="D18" s="16">
        <v>300</v>
      </c>
      <c r="E18" s="16">
        <f t="shared" si="0"/>
        <v>285</v>
      </c>
      <c r="F18" s="9">
        <v>1.026</v>
      </c>
      <c r="G18" s="16">
        <f t="shared" si="1"/>
        <v>292.39766081871346</v>
      </c>
      <c r="H18" s="16">
        <f t="shared" si="3"/>
        <v>3269.5906432748543</v>
      </c>
      <c r="I18" s="16"/>
      <c r="J18" s="31">
        <f t="shared" si="2"/>
        <v>-15</v>
      </c>
      <c r="K18" s="31">
        <f t="shared" si="5"/>
        <v>0</v>
      </c>
      <c r="L18" s="67">
        <v>0</v>
      </c>
      <c r="M18" s="14"/>
    </row>
    <row r="19" spans="1:13">
      <c r="A19" s="5">
        <v>17</v>
      </c>
      <c r="B19" s="10"/>
      <c r="C19" s="10"/>
      <c r="D19" s="16">
        <v>300</v>
      </c>
      <c r="E19" s="16">
        <f t="shared" si="0"/>
        <v>285</v>
      </c>
      <c r="F19" s="9">
        <v>1.026</v>
      </c>
      <c r="G19" s="16">
        <f t="shared" si="1"/>
        <v>292.39766081871346</v>
      </c>
      <c r="H19" s="16">
        <f t="shared" si="3"/>
        <v>3561.9883040935679</v>
      </c>
      <c r="I19" s="16"/>
      <c r="J19" s="31">
        <f t="shared" si="2"/>
        <v>-15</v>
      </c>
      <c r="K19" s="31">
        <f t="shared" si="5"/>
        <v>0</v>
      </c>
      <c r="L19" s="67">
        <v>0</v>
      </c>
      <c r="M19" s="14"/>
    </row>
    <row r="20" spans="1:13">
      <c r="A20" s="5">
        <v>18</v>
      </c>
      <c r="B20" s="10"/>
      <c r="C20" s="10"/>
      <c r="D20" s="16">
        <v>300</v>
      </c>
      <c r="E20" s="16">
        <f t="shared" si="0"/>
        <v>285</v>
      </c>
      <c r="F20" s="9">
        <v>1.026</v>
      </c>
      <c r="G20" s="16">
        <f t="shared" si="1"/>
        <v>292.39766081871346</v>
      </c>
      <c r="H20" s="16">
        <f t="shared" si="3"/>
        <v>3854.3859649122815</v>
      </c>
      <c r="I20" s="16"/>
      <c r="J20" s="31">
        <f t="shared" si="2"/>
        <v>-15</v>
      </c>
      <c r="K20" s="31">
        <f t="shared" si="5"/>
        <v>0</v>
      </c>
      <c r="L20" s="67">
        <v>0</v>
      </c>
      <c r="M20" s="14"/>
    </row>
    <row r="21" spans="1:13" ht="30">
      <c r="A21" s="5">
        <v>19</v>
      </c>
      <c r="B21" s="13">
        <v>2</v>
      </c>
      <c r="C21" s="13">
        <v>2</v>
      </c>
      <c r="D21" s="16">
        <v>300</v>
      </c>
      <c r="E21" s="16">
        <f t="shared" si="0"/>
        <v>285</v>
      </c>
      <c r="F21" s="9">
        <v>1.026</v>
      </c>
      <c r="G21" s="16">
        <f t="shared" si="1"/>
        <v>292.39766081871346</v>
      </c>
      <c r="H21" s="16">
        <f t="shared" si="3"/>
        <v>4146.7836257309946</v>
      </c>
      <c r="I21" s="16"/>
      <c r="J21" s="31">
        <f t="shared" si="2"/>
        <v>-15</v>
      </c>
      <c r="K21" s="31">
        <f t="shared" si="5"/>
        <v>0</v>
      </c>
      <c r="L21" s="67">
        <v>0</v>
      </c>
      <c r="M21" s="14" t="s">
        <v>61</v>
      </c>
    </row>
    <row r="22" spans="1:13">
      <c r="A22" s="5">
        <v>20</v>
      </c>
      <c r="B22" s="10"/>
      <c r="C22" s="10"/>
      <c r="D22" s="16">
        <v>300</v>
      </c>
      <c r="E22" s="16">
        <f t="shared" si="0"/>
        <v>285</v>
      </c>
      <c r="F22" s="9">
        <v>1.026</v>
      </c>
      <c r="G22" s="16">
        <f t="shared" si="1"/>
        <v>292.39766081871346</v>
      </c>
      <c r="H22" s="16">
        <f t="shared" si="3"/>
        <v>4439.1812865497077</v>
      </c>
      <c r="I22" s="16"/>
      <c r="J22" s="31">
        <f t="shared" si="2"/>
        <v>-15</v>
      </c>
      <c r="K22" s="31">
        <f t="shared" si="5"/>
        <v>0</v>
      </c>
      <c r="L22" s="67">
        <v>0</v>
      </c>
      <c r="M22" s="14"/>
    </row>
    <row r="23" spans="1:13">
      <c r="A23" s="5">
        <v>21</v>
      </c>
      <c r="B23" s="10"/>
      <c r="C23" s="10"/>
      <c r="D23" s="16">
        <v>300</v>
      </c>
      <c r="E23" s="16">
        <f t="shared" si="0"/>
        <v>285</v>
      </c>
      <c r="F23" s="9">
        <v>1.026</v>
      </c>
      <c r="G23" s="16">
        <f t="shared" si="1"/>
        <v>292.39766081871346</v>
      </c>
      <c r="H23" s="16">
        <f t="shared" si="3"/>
        <v>4731.5789473684208</v>
      </c>
      <c r="I23" s="16"/>
      <c r="J23" s="31">
        <f t="shared" si="2"/>
        <v>-15</v>
      </c>
      <c r="K23" s="31">
        <f t="shared" si="5"/>
        <v>0</v>
      </c>
      <c r="L23" s="67">
        <v>0</v>
      </c>
      <c r="M23" s="14"/>
    </row>
    <row r="24" spans="1:13">
      <c r="A24" s="5">
        <v>22</v>
      </c>
      <c r="B24" s="10"/>
      <c r="C24" s="10"/>
      <c r="D24" s="16">
        <v>350</v>
      </c>
      <c r="E24" s="16">
        <f t="shared" si="0"/>
        <v>332.5</v>
      </c>
      <c r="F24" s="9">
        <v>1.026</v>
      </c>
      <c r="G24" s="16">
        <f t="shared" si="1"/>
        <v>341.130604288499</v>
      </c>
      <c r="H24" s="16">
        <f t="shared" si="3"/>
        <v>5072.7095516569198</v>
      </c>
      <c r="I24" s="16"/>
      <c r="J24" s="31">
        <f t="shared" si="2"/>
        <v>-17.5</v>
      </c>
      <c r="K24" s="31">
        <f t="shared" si="5"/>
        <v>0</v>
      </c>
      <c r="L24" s="67">
        <v>0</v>
      </c>
      <c r="M24" s="14"/>
    </row>
    <row r="25" spans="1:13">
      <c r="A25" s="5">
        <v>23</v>
      </c>
      <c r="B25" s="10"/>
      <c r="C25" s="10"/>
      <c r="D25" s="16">
        <v>350</v>
      </c>
      <c r="E25" s="16">
        <f t="shared" si="0"/>
        <v>332.5</v>
      </c>
      <c r="F25" s="9">
        <v>1.026</v>
      </c>
      <c r="G25" s="16">
        <f t="shared" si="1"/>
        <v>341.130604288499</v>
      </c>
      <c r="H25" s="16">
        <f t="shared" si="3"/>
        <v>5413.8401559454187</v>
      </c>
      <c r="I25" s="16"/>
      <c r="J25" s="31">
        <f t="shared" si="2"/>
        <v>-17.5</v>
      </c>
      <c r="K25" s="31">
        <f t="shared" si="5"/>
        <v>0</v>
      </c>
      <c r="L25" s="67">
        <v>0</v>
      </c>
      <c r="M25" s="14"/>
    </row>
    <row r="26" spans="1:13" ht="90">
      <c r="A26" s="5">
        <v>24</v>
      </c>
      <c r="B26" s="10"/>
      <c r="C26" s="10"/>
      <c r="D26" s="16">
        <v>350</v>
      </c>
      <c r="E26" s="39">
        <f t="shared" si="0"/>
        <v>314.54500000000002</v>
      </c>
      <c r="F26" s="9">
        <v>1.026</v>
      </c>
      <c r="G26" s="16">
        <f t="shared" si="1"/>
        <v>341.130604288499</v>
      </c>
      <c r="H26" s="16">
        <f t="shared" si="3"/>
        <v>5754.9707602339176</v>
      </c>
      <c r="I26" s="16"/>
      <c r="J26" s="31">
        <f t="shared" si="2"/>
        <v>-17.5</v>
      </c>
      <c r="K26" s="35">
        <f t="shared" si="5"/>
        <v>-17.954999999999998</v>
      </c>
      <c r="L26" s="69">
        <v>20</v>
      </c>
      <c r="M26" s="14" t="s">
        <v>48</v>
      </c>
    </row>
    <row r="27" spans="1:13" ht="146.25" customHeight="1">
      <c r="A27" s="5">
        <v>25</v>
      </c>
      <c r="B27" s="13">
        <v>3</v>
      </c>
      <c r="C27" s="10"/>
      <c r="D27" s="16">
        <v>350</v>
      </c>
      <c r="E27" s="39">
        <f t="shared" si="0"/>
        <v>309.349271875</v>
      </c>
      <c r="F27" s="9">
        <f>1.026*1.0315</f>
        <v>1.058319</v>
      </c>
      <c r="G27" s="16">
        <f t="shared" si="1"/>
        <v>330.71314036694042</v>
      </c>
      <c r="H27" s="16">
        <f t="shared" si="3"/>
        <v>6085.6839006008577</v>
      </c>
      <c r="I27" s="16"/>
      <c r="J27" s="31">
        <f t="shared" si="2"/>
        <v>-17.5</v>
      </c>
      <c r="K27" s="35">
        <f t="shared" si="5"/>
        <v>-23.150728125000001</v>
      </c>
      <c r="L27" s="69">
        <v>25</v>
      </c>
      <c r="M27" s="14" t="s">
        <v>49</v>
      </c>
    </row>
    <row r="28" spans="1:13" ht="179.25" customHeight="1">
      <c r="A28" s="5">
        <v>26</v>
      </c>
      <c r="B28" s="10"/>
      <c r="C28" s="13">
        <v>3</v>
      </c>
      <c r="D28" s="16">
        <v>350</v>
      </c>
      <c r="E28" s="39">
        <f t="shared" si="0"/>
        <v>265.82590300000004</v>
      </c>
      <c r="F28" s="9">
        <f t="shared" ref="F28:F38" si="6">1.026*1.0315</f>
        <v>1.058319</v>
      </c>
      <c r="G28" s="16">
        <f t="shared" si="1"/>
        <v>330.71314036694042</v>
      </c>
      <c r="H28" s="16">
        <f t="shared" si="3"/>
        <v>6416.3970409677977</v>
      </c>
      <c r="I28" s="18">
        <f>-F28*35*1.05</f>
        <v>-38.893223249999998</v>
      </c>
      <c r="J28" s="34">
        <f t="shared" si="2"/>
        <v>-17.5</v>
      </c>
      <c r="K28" s="35">
        <f t="shared" si="5"/>
        <v>-27.780873749999998</v>
      </c>
      <c r="L28" s="69">
        <v>30</v>
      </c>
      <c r="M28" s="14" t="s">
        <v>52</v>
      </c>
    </row>
    <row r="29" spans="1:13" ht="90">
      <c r="A29" s="5">
        <v>27</v>
      </c>
      <c r="B29" s="10"/>
      <c r="C29" s="10"/>
      <c r="D29" s="16">
        <v>350</v>
      </c>
      <c r="E29" s="39">
        <f t="shared" si="0"/>
        <v>303.79309712499997</v>
      </c>
      <c r="F29" s="9">
        <f t="shared" si="6"/>
        <v>1.058319</v>
      </c>
      <c r="G29" s="16">
        <f t="shared" si="1"/>
        <v>330.71314036694042</v>
      </c>
      <c r="H29" s="16">
        <f t="shared" si="3"/>
        <v>6747.1101813347377</v>
      </c>
      <c r="I29" s="16"/>
      <c r="J29" s="31">
        <f t="shared" si="2"/>
        <v>-17.5</v>
      </c>
      <c r="K29" s="35">
        <f t="shared" si="5"/>
        <v>-28.706902875000004</v>
      </c>
      <c r="L29" s="69">
        <v>31</v>
      </c>
      <c r="M29" s="14" t="s">
        <v>53</v>
      </c>
    </row>
    <row r="30" spans="1:13" ht="105">
      <c r="A30" s="5">
        <v>28</v>
      </c>
      <c r="B30" s="10"/>
      <c r="C30" s="10"/>
      <c r="D30" s="16">
        <v>350</v>
      </c>
      <c r="E30" s="16">
        <f t="shared" si="0"/>
        <v>430.09350474999997</v>
      </c>
      <c r="F30" s="9">
        <f t="shared" si="6"/>
        <v>1.058319</v>
      </c>
      <c r="G30" s="16">
        <f t="shared" si="1"/>
        <v>330.71314036694042</v>
      </c>
      <c r="H30" s="16">
        <f t="shared" si="3"/>
        <v>7077.8233217016777</v>
      </c>
      <c r="I30" s="16"/>
      <c r="J30" s="31">
        <f t="shared" si="2"/>
        <v>-17.5</v>
      </c>
      <c r="K30" s="36">
        <f>-(K26+K27+K28+K29)</f>
        <v>97.593504749999994</v>
      </c>
      <c r="L30" s="71">
        <v>0</v>
      </c>
      <c r="M30" s="14" t="s">
        <v>13</v>
      </c>
    </row>
    <row r="31" spans="1:13">
      <c r="A31" s="5">
        <v>29</v>
      </c>
      <c r="B31" s="10"/>
      <c r="C31" s="10"/>
      <c r="D31" s="16">
        <v>375</v>
      </c>
      <c r="E31" s="16">
        <f t="shared" si="0"/>
        <v>356.25</v>
      </c>
      <c r="F31" s="9">
        <f t="shared" si="6"/>
        <v>1.058319</v>
      </c>
      <c r="G31" s="16">
        <f t="shared" si="1"/>
        <v>354.33550753600758</v>
      </c>
      <c r="H31" s="16">
        <f t="shared" si="3"/>
        <v>7432.1588292376855</v>
      </c>
      <c r="I31" s="16"/>
      <c r="J31" s="31">
        <f t="shared" si="2"/>
        <v>-18.75</v>
      </c>
      <c r="K31" s="31">
        <f t="shared" ref="K31:K46" si="7">F31*-L31*0.875</f>
        <v>0</v>
      </c>
      <c r="L31" s="67">
        <v>0</v>
      </c>
      <c r="M31" s="14"/>
    </row>
    <row r="32" spans="1:13" ht="108" customHeight="1">
      <c r="A32" s="5">
        <v>30</v>
      </c>
      <c r="B32" s="10"/>
      <c r="C32" s="10"/>
      <c r="D32" s="16">
        <v>375</v>
      </c>
      <c r="E32" s="16">
        <f t="shared" si="0"/>
        <v>342.35956312500002</v>
      </c>
      <c r="F32" s="9">
        <f t="shared" si="6"/>
        <v>1.058319</v>
      </c>
      <c r="G32" s="16">
        <f t="shared" si="1"/>
        <v>354.33550753600758</v>
      </c>
      <c r="H32" s="16">
        <f t="shared" si="3"/>
        <v>7786.4943367736932</v>
      </c>
      <c r="I32" s="16"/>
      <c r="J32" s="31">
        <f t="shared" si="2"/>
        <v>-18.75</v>
      </c>
      <c r="K32" s="35">
        <f t="shared" si="7"/>
        <v>-13.890436874999999</v>
      </c>
      <c r="L32" s="69">
        <v>15</v>
      </c>
      <c r="M32" s="14" t="s">
        <v>59</v>
      </c>
    </row>
    <row r="33" spans="1:13" ht="296.25" customHeight="1">
      <c r="A33" s="5">
        <v>31</v>
      </c>
      <c r="B33" s="13">
        <v>4</v>
      </c>
      <c r="C33" s="10"/>
      <c r="D33" s="16">
        <v>375</v>
      </c>
      <c r="E33" s="16">
        <f t="shared" si="0"/>
        <v>226.60592250000002</v>
      </c>
      <c r="F33" s="9">
        <f t="shared" si="6"/>
        <v>1.058319</v>
      </c>
      <c r="G33" s="16">
        <f t="shared" si="1"/>
        <v>354.33550753600758</v>
      </c>
      <c r="H33" s="16">
        <f t="shared" si="3"/>
        <v>8140.829844309701</v>
      </c>
      <c r="I33" s="18">
        <f>-F33*30*3.5</f>
        <v>-111.12349499999999</v>
      </c>
      <c r="J33" s="31">
        <f t="shared" si="2"/>
        <v>-18.75</v>
      </c>
      <c r="K33" s="35">
        <f t="shared" si="7"/>
        <v>-18.5205825</v>
      </c>
      <c r="L33" s="69">
        <v>20</v>
      </c>
      <c r="M33" s="14" t="s">
        <v>54</v>
      </c>
    </row>
    <row r="34" spans="1:13" ht="155.25" customHeight="1">
      <c r="A34" s="5">
        <v>32</v>
      </c>
      <c r="B34" s="10"/>
      <c r="C34" s="10"/>
      <c r="D34" s="16">
        <v>375</v>
      </c>
      <c r="E34" s="39">
        <f t="shared" si="0"/>
        <v>212.71548562500001</v>
      </c>
      <c r="F34" s="9">
        <f t="shared" si="6"/>
        <v>1.058319</v>
      </c>
      <c r="G34" s="16">
        <f t="shared" si="1"/>
        <v>354.33550753600758</v>
      </c>
      <c r="H34" s="16">
        <f t="shared" si="3"/>
        <v>8495.1653518457078</v>
      </c>
      <c r="I34" s="18">
        <f>-F34*30*3.5</f>
        <v>-111.12349499999999</v>
      </c>
      <c r="J34" s="34">
        <f t="shared" si="2"/>
        <v>-18.75</v>
      </c>
      <c r="K34" s="35">
        <f t="shared" si="7"/>
        <v>-32.411019375000002</v>
      </c>
      <c r="L34" s="69">
        <v>35</v>
      </c>
      <c r="M34" s="14" t="s">
        <v>55</v>
      </c>
    </row>
    <row r="35" spans="1:13" ht="174.75" customHeight="1">
      <c r="A35" s="5">
        <v>33</v>
      </c>
      <c r="B35" s="10"/>
      <c r="C35" s="13">
        <v>4</v>
      </c>
      <c r="D35" s="16">
        <v>375</v>
      </c>
      <c r="E35" s="39">
        <f t="shared" si="0"/>
        <v>273.83340787500003</v>
      </c>
      <c r="F35" s="9">
        <f t="shared" si="6"/>
        <v>1.058319</v>
      </c>
      <c r="G35" s="16">
        <f t="shared" si="1"/>
        <v>354.33550753600758</v>
      </c>
      <c r="H35" s="16">
        <f t="shared" si="3"/>
        <v>8849.5008593817147</v>
      </c>
      <c r="I35" s="18">
        <f>-F35*11*3.5</f>
        <v>-40.745281499999997</v>
      </c>
      <c r="J35" s="34">
        <f t="shared" si="2"/>
        <v>-18.75</v>
      </c>
      <c r="K35" s="35">
        <f t="shared" si="7"/>
        <v>-41.671310625000004</v>
      </c>
      <c r="L35" s="69">
        <v>45</v>
      </c>
      <c r="M35" s="14" t="s">
        <v>56</v>
      </c>
    </row>
    <row r="36" spans="1:13">
      <c r="A36" s="5">
        <v>34</v>
      </c>
      <c r="B36" s="10"/>
      <c r="C36" s="10"/>
      <c r="D36" s="16">
        <v>200</v>
      </c>
      <c r="E36" s="16">
        <f t="shared" si="0"/>
        <v>190</v>
      </c>
      <c r="F36" s="9">
        <f t="shared" si="6"/>
        <v>1.058319</v>
      </c>
      <c r="G36" s="16">
        <f t="shared" si="1"/>
        <v>188.97893735253737</v>
      </c>
      <c r="H36" s="16">
        <f t="shared" si="3"/>
        <v>9038.4797967342529</v>
      </c>
      <c r="I36" s="16"/>
      <c r="J36" s="31">
        <f t="shared" si="2"/>
        <v>-10</v>
      </c>
      <c r="K36" s="31">
        <f t="shared" si="7"/>
        <v>0</v>
      </c>
      <c r="L36" s="67">
        <v>0</v>
      </c>
      <c r="M36" s="14"/>
    </row>
    <row r="37" spans="1:13">
      <c r="A37" s="5">
        <v>35</v>
      </c>
      <c r="B37" s="10"/>
      <c r="C37" s="10"/>
      <c r="D37" s="16">
        <v>150</v>
      </c>
      <c r="E37" s="16">
        <f t="shared" si="0"/>
        <v>142.5</v>
      </c>
      <c r="F37" s="9">
        <f t="shared" si="6"/>
        <v>1.058319</v>
      </c>
      <c r="G37" s="16">
        <f t="shared" si="1"/>
        <v>141.73420301440302</v>
      </c>
      <c r="H37" s="16">
        <f t="shared" si="3"/>
        <v>9180.2139997486556</v>
      </c>
      <c r="I37" s="16"/>
      <c r="J37" s="31">
        <f t="shared" si="2"/>
        <v>-7.5</v>
      </c>
      <c r="K37" s="31">
        <f t="shared" si="7"/>
        <v>0</v>
      </c>
      <c r="L37" s="67">
        <v>0</v>
      </c>
      <c r="M37" s="14"/>
    </row>
    <row r="38" spans="1:13">
      <c r="A38" s="5">
        <v>36</v>
      </c>
      <c r="B38" s="10"/>
      <c r="C38" s="10"/>
      <c r="D38" s="16">
        <v>100</v>
      </c>
      <c r="E38" s="16">
        <f t="shared" si="0"/>
        <v>95</v>
      </c>
      <c r="F38" s="9">
        <f t="shared" si="6"/>
        <v>1.058319</v>
      </c>
      <c r="G38" s="16">
        <f t="shared" si="1"/>
        <v>94.489468676268686</v>
      </c>
      <c r="H38" s="16">
        <f t="shared" si="3"/>
        <v>9274.7034684249247</v>
      </c>
      <c r="I38" s="16"/>
      <c r="J38" s="31">
        <f t="shared" si="2"/>
        <v>-5</v>
      </c>
      <c r="K38" s="31">
        <f t="shared" si="7"/>
        <v>0</v>
      </c>
      <c r="L38" s="67">
        <v>0</v>
      </c>
      <c r="M38" s="14"/>
    </row>
    <row r="39" spans="1:13" ht="30">
      <c r="A39" s="5">
        <v>37</v>
      </c>
      <c r="B39" s="10"/>
      <c r="C39" s="10"/>
      <c r="D39" s="16">
        <v>75</v>
      </c>
      <c r="E39" s="16">
        <f t="shared" si="0"/>
        <v>71.25</v>
      </c>
      <c r="F39" s="9">
        <f>F$38*1.025</f>
        <v>1.0847769749999998</v>
      </c>
      <c r="G39" s="16">
        <f t="shared" si="1"/>
        <v>69.138635616781983</v>
      </c>
      <c r="H39" s="16">
        <f t="shared" si="3"/>
        <v>9343.842104041707</v>
      </c>
      <c r="I39" s="16"/>
      <c r="J39" s="31">
        <f t="shared" si="2"/>
        <v>-3.75</v>
      </c>
      <c r="K39" s="31">
        <f t="shared" si="7"/>
        <v>0</v>
      </c>
      <c r="L39" s="67">
        <v>0</v>
      </c>
      <c r="M39" s="14" t="s">
        <v>8</v>
      </c>
    </row>
    <row r="40" spans="1:13">
      <c r="A40" s="5">
        <v>38</v>
      </c>
      <c r="B40" s="10"/>
      <c r="C40" s="10"/>
      <c r="D40" s="16">
        <v>50</v>
      </c>
      <c r="E40" s="16">
        <f t="shared" si="0"/>
        <v>47.5</v>
      </c>
      <c r="F40" s="9">
        <f t="shared" ref="F40:F47" si="8">F$38*1.025</f>
        <v>1.0847769749999998</v>
      </c>
      <c r="G40" s="16">
        <f t="shared" si="1"/>
        <v>46.092423744521319</v>
      </c>
      <c r="H40" s="16">
        <f t="shared" si="3"/>
        <v>9389.9345277862285</v>
      </c>
      <c r="I40" s="16"/>
      <c r="J40" s="31">
        <f t="shared" si="2"/>
        <v>-2.5</v>
      </c>
      <c r="K40" s="31">
        <f t="shared" si="7"/>
        <v>0</v>
      </c>
      <c r="L40" s="67">
        <v>0</v>
      </c>
      <c r="M40" s="14"/>
    </row>
    <row r="41" spans="1:13">
      <c r="A41" s="5">
        <v>39</v>
      </c>
      <c r="B41" s="10"/>
      <c r="C41" s="10"/>
      <c r="D41" s="16">
        <v>50</v>
      </c>
      <c r="E41" s="16">
        <f t="shared" si="0"/>
        <v>47.5</v>
      </c>
      <c r="F41" s="9">
        <f t="shared" si="8"/>
        <v>1.0847769749999998</v>
      </c>
      <c r="G41" s="16">
        <f t="shared" si="1"/>
        <v>46.092423744521319</v>
      </c>
      <c r="H41" s="16">
        <f t="shared" si="3"/>
        <v>9436.02695153075</v>
      </c>
      <c r="I41" s="16"/>
      <c r="J41" s="31">
        <f t="shared" si="2"/>
        <v>-2.5</v>
      </c>
      <c r="K41" s="31">
        <f t="shared" si="7"/>
        <v>0</v>
      </c>
      <c r="L41" s="67">
        <v>0</v>
      </c>
      <c r="M41" s="14"/>
    </row>
    <row r="42" spans="1:13">
      <c r="A42" s="5">
        <v>40</v>
      </c>
      <c r="B42" s="10"/>
      <c r="C42" s="10"/>
      <c r="D42" s="16">
        <v>50</v>
      </c>
      <c r="E42" s="16">
        <f t="shared" si="0"/>
        <v>47.5</v>
      </c>
      <c r="F42" s="9">
        <f t="shared" si="8"/>
        <v>1.0847769749999998</v>
      </c>
      <c r="G42" s="16">
        <f t="shared" si="1"/>
        <v>46.092423744521319</v>
      </c>
      <c r="H42" s="16">
        <f t="shared" si="3"/>
        <v>9482.1193752752715</v>
      </c>
      <c r="I42" s="16"/>
      <c r="J42" s="31">
        <f t="shared" si="2"/>
        <v>-2.5</v>
      </c>
      <c r="K42" s="31">
        <f t="shared" si="7"/>
        <v>0</v>
      </c>
      <c r="L42" s="67">
        <v>0</v>
      </c>
      <c r="M42" s="14"/>
    </row>
    <row r="43" spans="1:13">
      <c r="A43" s="5">
        <v>41</v>
      </c>
      <c r="B43" s="10"/>
      <c r="C43" s="10"/>
      <c r="D43" s="16">
        <v>50</v>
      </c>
      <c r="E43" s="16">
        <f t="shared" si="0"/>
        <v>47.5</v>
      </c>
      <c r="F43" s="9">
        <f t="shared" si="8"/>
        <v>1.0847769749999998</v>
      </c>
      <c r="G43" s="16">
        <f t="shared" si="1"/>
        <v>46.092423744521319</v>
      </c>
      <c r="H43" s="16">
        <f t="shared" si="3"/>
        <v>9528.211799019793</v>
      </c>
      <c r="I43" s="16"/>
      <c r="J43" s="31">
        <f t="shared" si="2"/>
        <v>-2.5</v>
      </c>
      <c r="K43" s="31">
        <f t="shared" si="7"/>
        <v>0</v>
      </c>
      <c r="L43" s="67">
        <v>0</v>
      </c>
      <c r="M43" s="14"/>
    </row>
    <row r="44" spans="1:13">
      <c r="A44" s="5">
        <v>42</v>
      </c>
      <c r="B44" s="10"/>
      <c r="C44" s="10"/>
      <c r="D44" s="16">
        <v>50</v>
      </c>
      <c r="E44" s="16">
        <f t="shared" si="0"/>
        <v>47.5</v>
      </c>
      <c r="F44" s="9">
        <f t="shared" si="8"/>
        <v>1.0847769749999998</v>
      </c>
      <c r="G44" s="16">
        <f t="shared" si="1"/>
        <v>46.092423744521319</v>
      </c>
      <c r="H44" s="16">
        <f t="shared" si="3"/>
        <v>9574.3042227643145</v>
      </c>
      <c r="I44" s="16"/>
      <c r="J44" s="31">
        <f t="shared" si="2"/>
        <v>-2.5</v>
      </c>
      <c r="K44" s="31">
        <f t="shared" si="7"/>
        <v>0</v>
      </c>
      <c r="L44" s="67">
        <v>0</v>
      </c>
      <c r="M44" s="14"/>
    </row>
    <row r="45" spans="1:13">
      <c r="A45" s="5">
        <v>43</v>
      </c>
      <c r="B45" s="10"/>
      <c r="C45" s="10"/>
      <c r="D45" s="16">
        <v>50</v>
      </c>
      <c r="E45" s="16">
        <f t="shared" si="0"/>
        <v>47.5</v>
      </c>
      <c r="F45" s="9">
        <f t="shared" si="8"/>
        <v>1.0847769749999998</v>
      </c>
      <c r="G45" s="16">
        <f t="shared" si="1"/>
        <v>46.092423744521319</v>
      </c>
      <c r="H45" s="16">
        <f t="shared" si="3"/>
        <v>9620.3966465088361</v>
      </c>
      <c r="I45" s="16"/>
      <c r="J45" s="31">
        <f t="shared" si="2"/>
        <v>-2.5</v>
      </c>
      <c r="K45" s="31">
        <f t="shared" si="7"/>
        <v>0</v>
      </c>
      <c r="L45" s="67">
        <v>0</v>
      </c>
      <c r="M45" s="14"/>
    </row>
    <row r="46" spans="1:13">
      <c r="A46" s="5">
        <v>44</v>
      </c>
      <c r="B46" s="10"/>
      <c r="C46" s="10"/>
      <c r="D46" s="16">
        <v>75</v>
      </c>
      <c r="E46" s="16">
        <f t="shared" si="0"/>
        <v>71.25</v>
      </c>
      <c r="F46" s="9">
        <f t="shared" si="8"/>
        <v>1.0847769749999998</v>
      </c>
      <c r="G46" s="16">
        <f t="shared" si="1"/>
        <v>69.138635616781983</v>
      </c>
      <c r="H46" s="16">
        <f t="shared" si="3"/>
        <v>9689.5352821256183</v>
      </c>
      <c r="I46" s="16"/>
      <c r="J46" s="31">
        <f t="shared" si="2"/>
        <v>-3.75</v>
      </c>
      <c r="K46" s="31">
        <f t="shared" si="7"/>
        <v>0</v>
      </c>
      <c r="L46" s="67">
        <v>0</v>
      </c>
      <c r="M46" s="14"/>
    </row>
    <row r="47" spans="1:13" ht="321.75" customHeight="1" thickBot="1">
      <c r="A47" s="24">
        <v>45</v>
      </c>
      <c r="B47" s="25"/>
      <c r="C47" s="25"/>
      <c r="D47" s="23">
        <v>75</v>
      </c>
      <c r="E47" s="40">
        <f t="shared" si="0"/>
        <v>839.65524498475611</v>
      </c>
      <c r="F47" s="26">
        <f t="shared" si="8"/>
        <v>1.0847769749999998</v>
      </c>
      <c r="G47" s="23">
        <f t="shared" si="1"/>
        <v>69.138635616781983</v>
      </c>
      <c r="H47" s="23">
        <f t="shared" si="3"/>
        <v>9758.6739177424006</v>
      </c>
      <c r="I47" s="37">
        <f>F35*(10500-H47)*0.2</f>
        <v>156.91189560975607</v>
      </c>
      <c r="J47" s="38">
        <f>-SUM(J3:J46)</f>
        <v>501.25</v>
      </c>
      <c r="K47" s="38">
        <f>-(K32+K33+K34+K35)</f>
        <v>106.49334937499999</v>
      </c>
      <c r="L47" s="70">
        <v>0</v>
      </c>
      <c r="M47" s="27" t="s">
        <v>60</v>
      </c>
    </row>
    <row r="48" spans="1:13" s="30" customFormat="1" ht="15.75" thickBot="1">
      <c r="A48" s="28" t="s">
        <v>10</v>
      </c>
      <c r="B48" s="43"/>
      <c r="C48" s="43"/>
      <c r="D48" s="29">
        <f>SUM(D3:D47)</f>
        <v>10100</v>
      </c>
      <c r="E48" s="29">
        <f>SUM(E3:E47)</f>
        <v>9932.9764008597558</v>
      </c>
      <c r="F48" s="42"/>
      <c r="G48" s="29">
        <f>SUM(G3:G47)</f>
        <v>9758.6739177424006</v>
      </c>
      <c r="H48" s="41"/>
      <c r="I48" s="29">
        <f>SUM(I3:I47)</f>
        <v>-167.0235991402439</v>
      </c>
      <c r="J48" s="33">
        <f>SUM(J3:J47)</f>
        <v>0</v>
      </c>
      <c r="K48" s="33">
        <f>SUM(K3:K47)</f>
        <v>0</v>
      </c>
      <c r="L48" s="72"/>
      <c r="M48" s="44"/>
    </row>
    <row r="50" spans="10:11">
      <c r="J50"/>
      <c r="K50"/>
    </row>
  </sheetData>
  <mergeCells count="2">
    <mergeCell ref="A1:E1"/>
    <mergeCell ref="G1:I1"/>
  </mergeCells>
  <pageMargins left="0.7" right="0.7" top="0.75" bottom="0.75" header="0.3" footer="0.3"/>
  <pageSetup scale="49" fitToHeight="6" orientation="landscape" r:id="rId1"/>
</worksheet>
</file>

<file path=xl/worksheets/sheet2.xml><?xml version="1.0" encoding="utf-8"?>
<worksheet xmlns="http://schemas.openxmlformats.org/spreadsheetml/2006/main" xmlns:r="http://schemas.openxmlformats.org/officeDocument/2006/relationships">
  <dimension ref="A1:C16"/>
  <sheetViews>
    <sheetView workbookViewId="0">
      <selection activeCell="C4" sqref="C4"/>
    </sheetView>
  </sheetViews>
  <sheetFormatPr defaultRowHeight="15"/>
  <cols>
    <col min="1" max="1" width="48.5703125" style="1" customWidth="1"/>
    <col min="2" max="2" width="18.85546875" style="1" customWidth="1"/>
    <col min="3" max="3" width="43" style="1" customWidth="1"/>
    <col min="4" max="16384" width="9.140625" style="1"/>
  </cols>
  <sheetData>
    <row r="1" spans="1:3" ht="15.75" thickBot="1">
      <c r="A1" s="51" t="s">
        <v>21</v>
      </c>
      <c r="B1" s="52" t="s">
        <v>17</v>
      </c>
      <c r="C1" s="53" t="s">
        <v>18</v>
      </c>
    </row>
    <row r="2" spans="1:3">
      <c r="A2" s="47" t="s">
        <v>19</v>
      </c>
      <c r="B2" s="54" t="s">
        <v>25</v>
      </c>
      <c r="C2" s="48" t="s">
        <v>30</v>
      </c>
    </row>
    <row r="3" spans="1:3" ht="30">
      <c r="A3" s="49" t="s">
        <v>20</v>
      </c>
      <c r="B3" s="55" t="s">
        <v>25</v>
      </c>
      <c r="C3" s="50" t="s">
        <v>45</v>
      </c>
    </row>
    <row r="4" spans="1:3" ht="30">
      <c r="A4" s="49" t="s">
        <v>36</v>
      </c>
      <c r="B4" s="55" t="s">
        <v>25</v>
      </c>
      <c r="C4" s="50" t="s">
        <v>45</v>
      </c>
    </row>
    <row r="5" spans="1:3" ht="30">
      <c r="A5" s="49" t="s">
        <v>34</v>
      </c>
      <c r="B5" s="55" t="s">
        <v>29</v>
      </c>
      <c r="C5" s="50" t="s">
        <v>35</v>
      </c>
    </row>
    <row r="6" spans="1:3" ht="30">
      <c r="A6" s="49" t="s">
        <v>26</v>
      </c>
      <c r="B6" s="55" t="s">
        <v>25</v>
      </c>
      <c r="C6" s="50" t="s">
        <v>30</v>
      </c>
    </row>
    <row r="7" spans="1:3" ht="30">
      <c r="A7" s="49" t="s">
        <v>27</v>
      </c>
      <c r="B7" s="55" t="s">
        <v>25</v>
      </c>
      <c r="C7" s="50" t="s">
        <v>31</v>
      </c>
    </row>
    <row r="8" spans="1:3">
      <c r="A8" s="49" t="s">
        <v>28</v>
      </c>
      <c r="B8" s="55" t="s">
        <v>25</v>
      </c>
      <c r="C8" s="50" t="s">
        <v>30</v>
      </c>
    </row>
    <row r="9" spans="1:3" ht="30">
      <c r="A9" s="49" t="s">
        <v>22</v>
      </c>
      <c r="B9" s="55" t="s">
        <v>29</v>
      </c>
      <c r="C9" s="50" t="s">
        <v>32</v>
      </c>
    </row>
    <row r="10" spans="1:3" ht="30">
      <c r="A10" s="49" t="s">
        <v>23</v>
      </c>
      <c r="B10" s="55" t="s">
        <v>25</v>
      </c>
      <c r="C10" s="50" t="s">
        <v>31</v>
      </c>
    </row>
    <row r="11" spans="1:3">
      <c r="A11" s="49" t="s">
        <v>24</v>
      </c>
      <c r="B11" s="55" t="s">
        <v>25</v>
      </c>
      <c r="C11" s="50" t="s">
        <v>30</v>
      </c>
    </row>
    <row r="12" spans="1:3" ht="30">
      <c r="A12" s="56" t="s">
        <v>38</v>
      </c>
      <c r="B12" s="57" t="s">
        <v>29</v>
      </c>
      <c r="C12" s="58" t="s">
        <v>37</v>
      </c>
    </row>
    <row r="13" spans="1:3" ht="90">
      <c r="A13" s="56" t="s">
        <v>39</v>
      </c>
      <c r="B13" s="57" t="s">
        <v>25</v>
      </c>
      <c r="C13" s="58" t="s">
        <v>33</v>
      </c>
    </row>
    <row r="14" spans="1:3">
      <c r="A14" s="78" t="s">
        <v>44</v>
      </c>
      <c r="B14" s="79"/>
      <c r="C14" s="80"/>
    </row>
    <row r="15" spans="1:3" ht="90">
      <c r="A15" s="59" t="s">
        <v>40</v>
      </c>
      <c r="B15" s="60" t="s">
        <v>29</v>
      </c>
      <c r="C15" s="61" t="s">
        <v>41</v>
      </c>
    </row>
    <row r="16" spans="1:3" ht="45.75" thickBot="1">
      <c r="A16" s="62" t="s">
        <v>42</v>
      </c>
      <c r="B16" s="63" t="s">
        <v>43</v>
      </c>
      <c r="C16" s="64" t="s">
        <v>30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Document</p:Name>
  <p:Description/>
  <p:Statement/>
  <p:PolicyItems>
    <p:PolicyItem featureId="Microsoft.Office.RecordsManagement.PolicyFeatures.PolicyAudit">
      <p:Name>Auditing</p:Name>
      <p:Description>Audits user actions on documents and list items to the Audit Log.</p:Description>
      <p:CustomData>
        <Audit>
          <Update/>
          <View/>
          <CheckInOut/>
          <MoveCopy/>
          <DeleteRestore/>
        </Audit>
      </p:CustomData>
    </p:PolicyItem>
  </p:PolicyItems>
</p:Policy>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2D2671C80B4590449BFEFD79FD17FDC7" ma:contentTypeVersion="5" ma:contentTypeDescription="Create a new document." ma:contentTypeScope="" ma:versionID="f107451339778563613e3d8c09b963f6">
  <xsd:schema xmlns:xsd="http://www.w3.org/2001/XMLSchema" xmlns:p="http://schemas.microsoft.com/office/2006/metadata/properties" xmlns:ns2="82e591d5-0785-4530-ad7b-79f961face25" targetNamespace="http://schemas.microsoft.com/office/2006/metadata/properties" ma:root="true" ma:fieldsID="0a1456dde00b37373bbfe5eef483c76f" ns2:_="">
    <xsd:import namespace="82e591d5-0785-4530-ad7b-79f961face25"/>
    <xsd:element name="properties">
      <xsd:complexType>
        <xsd:sequence>
          <xsd:element name="documentManagement">
            <xsd:complexType>
              <xsd:all>
                <xsd:element ref="ns2:_dlc_Exempt" minOccurs="0"/>
              </xsd:all>
            </xsd:complexType>
          </xsd:element>
        </xsd:sequence>
      </xsd:complexType>
    </xsd:element>
  </xsd:schema>
  <xsd:schema xmlns:xsd="http://www.w3.org/2001/XMLSchema" xmlns:dms="http://schemas.microsoft.com/office/2006/documentManagement/types" targetNamespace="82e591d5-0785-4530-ad7b-79f961face25" elementFormDefault="qualified">
    <xsd:import namespace="http://schemas.microsoft.com/office/2006/documentManagement/types"/>
    <xsd:element name="_dlc_Exempt" ma:index="8" nillable="true" ma:displayName="Exempt from Policy" ma:description="" ma:hidden="true" ma:internalName="_dlc_Exempt"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ADA6A2EA-4BA1-4622-A56D-8EB43EA1FD8C}">
  <ds:schemaRefs>
    <ds:schemaRef ds:uri="office.server.policy"/>
  </ds:schemaRefs>
</ds:datastoreItem>
</file>

<file path=customXml/itemProps2.xml><?xml version="1.0" encoding="utf-8"?>
<ds:datastoreItem xmlns:ds="http://schemas.openxmlformats.org/officeDocument/2006/customXml" ds:itemID="{E39E5BFC-5D8B-4422-AD6A-D0A0B41F6C6C}">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82e591d5-0785-4530-ad7b-79f961face25"/>
    <ds:schemaRef ds:uri="http://schemas.openxmlformats.org/package/2006/metadata/core-properties"/>
  </ds:schemaRefs>
</ds:datastoreItem>
</file>

<file path=customXml/itemProps3.xml><?xml version="1.0" encoding="utf-8"?>
<ds:datastoreItem xmlns:ds="http://schemas.openxmlformats.org/officeDocument/2006/customXml" ds:itemID="{A9005225-2416-45AF-874E-F069539E962C}">
  <ds:schemaRefs>
    <ds:schemaRef ds:uri="http://schemas.microsoft.com/sharepoint/v3/contenttype/forms"/>
  </ds:schemaRefs>
</ds:datastoreItem>
</file>

<file path=customXml/itemProps4.xml><?xml version="1.0" encoding="utf-8"?>
<ds:datastoreItem xmlns:ds="http://schemas.openxmlformats.org/officeDocument/2006/customXml" ds:itemID="{D0551B5C-CE83-4970-9623-62FAF90651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e591d5-0785-4530-ad7b-79f961face2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Payment Example</vt:lpstr>
      <vt:lpstr>Inflation Application</vt:lpstr>
    </vt:vector>
  </TitlesOfParts>
  <Company>SCDHHS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gneff</dc:creator>
  <cp:lastModifiedBy>gneff</cp:lastModifiedBy>
  <cp:lastPrinted>2011-10-25T15:27:51Z</cp:lastPrinted>
  <dcterms:created xsi:type="dcterms:W3CDTF">2011-08-15T18:30:38Z</dcterms:created>
  <dcterms:modified xsi:type="dcterms:W3CDTF">2011-10-28T14:17:06Z</dcterms:modified>
  <cp:contentType>Document</cp:contentType>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0x0101002D2671C80B4590449BFEFD79FD17FDC7</vt:lpwstr>
  </property>
  <property fmtid="{D5CDD505-2E9C-101B-9397-08002B2CF9AE}" pid="3" name="_MarkAsFinal">
    <vt:bool>true</vt:bool>
  </property>
</Properties>
</file>